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istorical" sheetId="1" state="visible" r:id="rId3"/>
    <sheet name="Assumptions" sheetId="2" state="visible" r:id="rId4"/>
    <sheet name="Projectio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<sst xmlns="http://schemas.openxmlformats.org/spreadsheetml/2006/main" count="67" uniqueCount="56">
  <si>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Attronica — AV Division P&amp;L (Historical, 2020–2025)</t>
  </si>
  <si>
    <t xml:space="preserve">Source: AV Department GL data (SAGE), as provided</t>
  </si>
  <si>
    <t xml:space="preserve">Year</t>
  </si>
  <si>
    <t xml:space="preserve">Sales</t>
  </si>
  <si>
    <t xml:space="preserve">COGS</t>
  </si>
  <si>
    <t xml:space="preserve">Gross Profit</t>
  </si>
  <si>
    <t xml:space="preserve">Payroll (AV 6040Y-01)</t>
  </si>
  <si>
    <t xml:space="preserve">Loaded Labor Cost (+35%)</t>
  </si>
  <si>
    <t xml:space="preserve">Other GL Costs (AV, SAGE)</t>
  </si>
  <si>
    <t xml:space="preserve">Net Profit</t>
  </si>
  <si>
    <t xml:space="preserve">Revenue Growth %</t>
  </si>
  <si>
    <t xml:space="preserve">Gross Margin %</t>
  </si>
  <si>
    <t xml:space="preserve">Opex % of Sales (Labor+Other)</t>
  </si>
  <si>
    <t xml:space="preserve">Net Margin %</t>
  </si>
  <si>
    <t xml:space="preserve">2020</t>
  </si>
  <si>
    <t xml:space="preserve">n/a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</si>
  <si>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</si>
  <si>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</si>
  <si>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</si>
  <si>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</si>
  <si>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</si>
  <si>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Note: this P&amp;L contains no Capex or D&amp;A line items. Net Profit = Gross Profit − Loaded Labor Cost − Other GL Costs.</t>
  </si>
  <si>
    <t xml:space="preserve">5-Year Projection Assumptions (2026–2030)</t>
  </si>
  <si>
    <t xml:space="preserve">Yellow = editable inputs. Same rate applied across all 5 years by default — adjust any year individually.</t>
  </si>
  <si>
    <t xml:space="preserve">Assumption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</si>
  <si>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</si>
  <si>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</si>
  <si>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</si>
  <si>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</si>
  <si>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</si>
  <si>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Basis / Note</t>
  </si>
  <si>
    <t xml:space="preserve">Placeholder 10%/yr. Historical growth ranged from -33% to +77% — too volatile to trend-line. Replace with your view (backlog, pipeline, market).</t>
  </si>
  <si>
    <t xml:space="preserve">3-yr avg (2023-2025) = 57.2%. 2025 alone was 61.1%. Adjust if 2025 mix (COGS down sharply) is expected to hold or normalize.</t>
  </si>
  <si>
    <t xml:space="preserve">SG&amp;A % of Sales (Loaded Labor + Other Opex)</t>
  </si>
  <si>
    <t xml:space="preserve">3-yr avg (2023-2025) = 55.5%. Includes headcount-driven labor cost — revisit if hiring plans differ from historical run-rate.</t>
  </si>
  <si>
    <t xml:space="preserve">Capex % of Sales</t>
  </si>
  <si>
    <t xml:space="preserve">NOT AVAILABLE in source data — no capex line in the AV division P&amp;L. Confirm with client whether AV carries capitalized equipment/vehicles.</t>
  </si>
  <si>
    <t xml:space="preserve">D&amp;A % of Sales</t>
  </si>
  <si>
    <t xml:space="preserve">NOT AVAILABLE in source data — no D&amp;A line in the AV division P&amp;L. Net Profit as given appears to already exclude D&amp;A (undefined, not zero).</t>
  </si>
  <si>
    <t xml:space="preserve">Open items before this model is finalized:</t>
  </si>
  <si>
    <t xml:space="preserve">1. Capex % of Sales — source from AV fixed asset schedule / balance sheet, or confirm division is capex-light.</t>
  </si>
  <si>
    <t xml:space="preserve">2. D&amp;A % of Sales — source from depreciation schedule, or confirm division carries no capitalized/depreciable assets.</t>
  </si>
  <si>
    <t xml:space="preserve">3. 'Other GL Costs' bucket (from SAGE) is unlabeled in the source data — confirm composition before calling it SG&amp;A externally.</t>
  </si>
  <si>
    <t xml:space="preserve">Attronica — AV Division 5-Year P&amp;L Projection (2026–2030)</t>
  </si>
  <si>
    <t xml:space="preserve">All figures link to Historical (base year 2025) and Assumptions tabs.</t>
  </si>
  <si>
    <t xml:space="preserve">($)</t>
  </si>
  <si>
    <t xml:space="preserve">Revenue</t>
  </si>
  <si>
    <t xml:space="preserve">SG&amp;A (Loaded Labor + Other Opex)</t>
  </si>
  <si>
    <t xml:space="preserve">SG&amp;A % of Sales</t>
  </si>
  <si>
    <t xml:space="preserve">EBITDA</t>
  </si>
  <si>
    <t xml:space="preserve">EBITDA Margin %</t>
  </si>
  <si>
    <t xml:space="preserve">D&amp;A</t>
  </si>
  <si>
    <t xml:space="preserve">EBIT (Net Profit proxy)</t>
  </si>
  <si>
    <t xml:space="preserve">Capex</t>
  </si>
  <si>
    <t xml:space="preserve">D&amp;A and Capex rows read $0 because those assumptions are placeholders pending source data (see Assumptions tab, Open Items).</t>
  </si>
  <si>
    <t xml:space="preserve">EBIT is used here as the Net Profit proxy since D&amp;A is not separated out; true Net Profit will differ once D&amp;A is sourced.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</si>
</sst>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;\(0.0%\);\-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9"/>
      <color rgb="FFC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9"/>
      <color rgb="FF444444"/>
      <name val="Arial"/>
      <family val="0"/>
      <charset val="1"/>
    </font>
    <font>
      <b val="true"/>
      <sz val="11"/>
      <color rgb="FFC00000"/>
      <name val="Arial"/>
      <family val="0"/>
      <charset val="1"/>
    </font>
    <font>
      <sz val="10"/>
      <color rgb="FFC00000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D9E1F2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4" min="2" style="0" width="13"/>
    <col collapsed="false" customWidth="true" hidden="false" outlineLevel="0" max="7" min="5" style="0" width="15"/>
    <col collapsed="false" customWidth="true" hidden="false" outlineLevel="0" max="8" min="8" style="0" width="13"/>
    <col collapsed="false" customWidth="true" hidden="false" outlineLevel="0" max="10" min="9" style="0" width="12"/>
    <col collapsed="false" customWidth="true" hidden="false" outlineLevel="0" max="11" min="11" style="0" width="14"/>
    <col collapsed="false" customWidth="true" hidden="false" outlineLevel="0" max="12" min="12" style="0" width="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52.2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customFormat="false" ht="15" hidden="false" customHeight="false" outlineLevel="0" collapsed="false">
      <c r="A5" s="4" t="s">
        <v>14</v>
      </c>
      <c r="B5" s="5" t="n">
        <v>2337989</v>
      </c>
      <c r="C5" s="5" t="n">
        <v>1541474</v>
      </c>
      <c r="D5" s="6" t="n">
        <f aca="false">B5-C5</f>
        <v>796515</v>
      </c>
      <c r="E5" s="5" t="n">
        <v>515721</v>
      </c>
      <c r="F5" s="5" t="n">
        <v>697255</v>
      </c>
      <c r="G5" s="5" t="n">
        <v>59920</v>
      </c>
      <c r="H5" s="6" t="n">
        <f aca="false">D5-F5-G5</f>
        <v>39340</v>
      </c>
      <c r="I5" s="4" t="s">
        <v>15</v>
      </c>
      <c r="J5" s="7" t="n">
        <f aca="false">D5/B5</f>
        <v>0.34068380988961</v>
      </c>
      <c r="K5" s="7" t="n">
        <f aca="false">(F5+G5)/B5</f>
        <v>0.323857383417972</v>
      </c>
      <c r="L5" s="7" t="n">
        <f aca="false">H5/B5</f>
        <v>0.0168264264716387</v>
      </c>
    </row>
    <row r="6" customFormat="false" ht="15" hidden="false" customHeight="false" outlineLevel="0" collapsed="false">
      <c r="A6" s="4" t="s">
        <v>16</v>
      </c>
      <c r="B6" s="5" t="n">
        <v>4042414</v>
      </c>
      <c r="C6" s="5" t="n">
        <v>2759237</v>
      </c>
      <c r="D6" s="6" t="n">
        <f aca="false">B6-C6</f>
        <v>1283177</v>
      </c>
      <c r="E6" s="5" t="n">
        <v>715062</v>
      </c>
      <c r="F6" s="5" t="n">
        <v>965334</v>
      </c>
      <c r="G6" s="5" t="n">
        <v>195944</v>
      </c>
      <c r="H6" s="6" t="n">
        <f aca="false">D6-F6-G6</f>
        <v>121899</v>
      </c>
      <c r="I6" s="7" t="n">
        <f aca="false">(B6-B5)/B5</f>
        <v>0.729013267384919</v>
      </c>
      <c r="J6" s="7" t="n">
        <f aca="false">D6/B6</f>
        <v>0.317428397981998</v>
      </c>
      <c r="K6" s="7" t="n">
        <f aca="false">(F6+G6)/B6</f>
        <v>0.28727339653979</v>
      </c>
      <c r="L6" s="7" t="n">
        <f aca="false">H6/B6</f>
        <v>0.0301550014422076</v>
      </c>
    </row>
    <row r="7" customFormat="false" ht="15" hidden="false" customHeight="false" outlineLevel="0" collapsed="false">
      <c r="A7" s="4" t="s">
        <v>17</v>
      </c>
      <c r="B7" s="5" t="n">
        <v>2720913</v>
      </c>
      <c r="C7" s="5" t="n">
        <v>1678817</v>
      </c>
      <c r="D7" s="6" t="n">
        <f aca="false">B7-C7</f>
        <v>1042096</v>
      </c>
      <c r="E7" s="5" t="n">
        <v>729620</v>
      </c>
      <c r="F7" s="5" t="n">
        <v>984987</v>
      </c>
      <c r="G7" s="5" t="n">
        <v>85034</v>
      </c>
      <c r="H7" s="6" t="n">
        <f aca="false">D7-F7-G7</f>
        <v>-27925</v>
      </c>
      <c r="I7" s="7" t="n">
        <f aca="false">(B7-B6)/B6</f>
        <v>-0.326908871778101</v>
      </c>
      <c r="J7" s="7" t="n">
        <f aca="false">D7/B7</f>
        <v>0.382994972643374</v>
      </c>
      <c r="K7" s="7" t="n">
        <f aca="false">(F7+G7)/B7</f>
        <v>0.393258071831036</v>
      </c>
      <c r="L7" s="7" t="n">
        <f aca="false">H7/B7</f>
        <v>-0.0102630991876624</v>
      </c>
    </row>
    <row r="8" customFormat="false" ht="15" hidden="false" customHeight="false" outlineLevel="0" collapsed="false">
      <c r="A8" s="4" t="s">
        <v>18</v>
      </c>
      <c r="B8" s="5" t="n">
        <v>1935744</v>
      </c>
      <c r="C8" s="5" t="n">
        <v>1068919</v>
      </c>
      <c r="D8" s="6" t="n">
        <f aca="false">B8-C8</f>
        <v>866825</v>
      </c>
      <c r="E8" s="5" t="n">
        <v>712232</v>
      </c>
      <c r="F8" s="5" t="n">
        <v>961513</v>
      </c>
      <c r="G8" s="5" t="n">
        <v>82599</v>
      </c>
      <c r="H8" s="6" t="n">
        <f aca="false">D8-F8-G8</f>
        <v>-177287</v>
      </c>
      <c r="I8" s="7" t="n">
        <f aca="false">(B8-B7)/B7</f>
        <v>-0.288568212214062</v>
      </c>
      <c r="J8" s="7" t="n">
        <f aca="false">D8/B8</f>
        <v>0.447799399094095</v>
      </c>
      <c r="K8" s="7" t="n">
        <f aca="false">(F8+G8)/B8</f>
        <v>0.539385373272499</v>
      </c>
      <c r="L8" s="7" t="n">
        <f aca="false">H8/B8</f>
        <v>-0.0915859741784038</v>
      </c>
    </row>
    <row r="9" customFormat="false" ht="15" hidden="false" customHeight="false" outlineLevel="0" collapsed="false">
      <c r="A9" s="4" t="s">
        <v>19</v>
      </c>
      <c r="B9" s="5" t="n">
        <v>2841449</v>
      </c>
      <c r="C9" s="5" t="n">
        <v>975729</v>
      </c>
      <c r="D9" s="6" t="n">
        <f aca="false">B9-C9</f>
        <v>1865720</v>
      </c>
      <c r="E9" s="5" t="n">
        <v>1254034</v>
      </c>
      <c r="F9" s="5" t="n">
        <v>1692946</v>
      </c>
      <c r="G9" s="5" t="n">
        <v>237565</v>
      </c>
      <c r="H9" s="6" t="n">
        <f aca="false">D9-F9-G9</f>
        <v>-64791</v>
      </c>
      <c r="I9" s="7" t="n">
        <f aca="false">(B9-B8)/B8</f>
        <v>0.467884699629703</v>
      </c>
      <c r="J9" s="7" t="n">
        <f aca="false">D9/B9</f>
        <v>0.656608652838745</v>
      </c>
      <c r="K9" s="7" t="n">
        <f aca="false">(F9+G9)/B9</f>
        <v>0.679410751345528</v>
      </c>
      <c r="L9" s="7" t="n">
        <f aca="false">H9/B9</f>
        <v>-0.022802098506783</v>
      </c>
    </row>
    <row r="10" customFormat="false" ht="15" hidden="false" customHeight="false" outlineLevel="0" collapsed="false">
      <c r="A10" s="4" t="s">
        <v>20</v>
      </c>
      <c r="B10" s="5" t="n">
        <v>5035475</v>
      </c>
      <c r="C10" s="5" t="n">
        <v>1956448</v>
      </c>
      <c r="D10" s="6" t="n">
        <f aca="false">B10-C10</f>
        <v>3079027</v>
      </c>
      <c r="E10" s="5" t="n">
        <v>1509051</v>
      </c>
      <c r="F10" s="5" t="n">
        <v>2037219</v>
      </c>
      <c r="G10" s="5" t="n">
        <v>217180</v>
      </c>
      <c r="H10" s="6" t="n">
        <f aca="false">D10-F10-G10</f>
        <v>824628</v>
      </c>
      <c r="I10" s="7" t="n">
        <f aca="false">(B10-B9)/B9</f>
        <v>0.772150406359572</v>
      </c>
      <c r="J10" s="7" t="n">
        <f aca="false">D10/B10</f>
        <v>0.611467041341681</v>
      </c>
      <c r="K10" s="7" t="n">
        <f aca="false">(F10+G10)/B10</f>
        <v>0.447703344768865</v>
      </c>
      <c r="L10" s="7" t="n">
        <f aca="false">H10/B10</f>
        <v>0.163763696572816</v>
      </c>
    </row>
    <row r="12" customFormat="false" ht="15" hidden="false" customHeight="false" outlineLevel="0" collapsed="false">
      <c r="A12" s="8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6" min="2" style="0" width="10"/>
    <col collapsed="false" customWidth="true" hidden="false" outlineLevel="0" max="7" min="7" style="0" width="55"/>
  </cols>
  <sheetData>
    <row r="1" customFormat="false" ht="17.35" hidden="false" customHeight="false" outlineLevel="0" collapsed="false">
      <c r="A1" s="1" t="s">
        <v>22</v>
      </c>
    </row>
    <row r="2" customFormat="false" ht="15" hidden="false" customHeight="false" outlineLevel="0" collapsed="false">
      <c r="A2" s="2" t="s">
        <v>23</v>
      </c>
    </row>
    <row r="4" customFormat="false" ht="15" hidden="false" customHeight="false" outlineLevel="0" collapsed="false">
      <c r="A4" s="9" t="s">
        <v>24</v>
      </c>
      <c r="B4" s="10" t="s">
        <v>25</v>
      </c>
      <c r="C4" s="10" t="s">
        <v>26</v>
      </c>
      <c r="D4" s="10" t="s">
        <v>27</v>
      </c>
      <c r="E4" s="10" t="s">
        <v>28</v>
      </c>
      <c r="F4" s="10" t="s">
        <v>29</v>
      </c>
      <c r="G4" s="10" t="s">
        <v>30</v>
      </c>
    </row>
    <row r="5" customFormat="false" ht="45" hidden="false" customHeight="true" outlineLevel="0" collapsed="false">
      <c r="A5" s="11" t="s">
        <v>10</v>
      </c>
      <c r="B5" s="12" t="n">
        <v>0.1</v>
      </c>
      <c r="C5" s="12" t="n">
        <v>0.1</v>
      </c>
      <c r="D5" s="12" t="n">
        <v>0.1</v>
      </c>
      <c r="E5" s="12" t="n">
        <v>0.1</v>
      </c>
      <c r="F5" s="12" t="n">
        <v>0.1</v>
      </c>
      <c r="G5" s="13" t="s">
        <v>31</v>
      </c>
    </row>
    <row r="6" customFormat="false" ht="45" hidden="false" customHeight="true" outlineLevel="0" collapsed="false">
      <c r="A6" s="11" t="s">
        <v>11</v>
      </c>
      <c r="B6" s="12" t="n">
        <v>0.572</v>
      </c>
      <c r="C6" s="12" t="n">
        <v>0.572</v>
      </c>
      <c r="D6" s="12" t="n">
        <v>0.572</v>
      </c>
      <c r="E6" s="12" t="n">
        <v>0.572</v>
      </c>
      <c r="F6" s="12" t="n">
        <v>0.572</v>
      </c>
      <c r="G6" s="13" t="s">
        <v>32</v>
      </c>
    </row>
    <row r="7" customFormat="false" ht="45" hidden="false" customHeight="true" outlineLevel="0" collapsed="false">
      <c r="A7" s="11" t="s">
        <v>33</v>
      </c>
      <c r="B7" s="12" t="n">
        <v>0.555</v>
      </c>
      <c r="C7" s="12" t="n">
        <v>0.555</v>
      </c>
      <c r="D7" s="12" t="n">
        <v>0.555</v>
      </c>
      <c r="E7" s="12" t="n">
        <v>0.555</v>
      </c>
      <c r="F7" s="12" t="n">
        <v>0.555</v>
      </c>
      <c r="G7" s="13" t="s">
        <v>34</v>
      </c>
    </row>
    <row r="8" customFormat="false" ht="45" hidden="false" customHeight="true" outlineLevel="0" collapsed="false">
      <c r="A8" s="14" t="s">
        <v>35</v>
      </c>
      <c r="B8" s="12" t="n">
        <v>0</v>
      </c>
      <c r="C8" s="12" t="n">
        <v>0</v>
      </c>
      <c r="D8" s="12" t="n">
        <v>0</v>
      </c>
      <c r="E8" s="12" t="n">
        <v>0</v>
      </c>
      <c r="F8" s="12" t="n">
        <v>0</v>
      </c>
      <c r="G8" s="15" t="s">
        <v>36</v>
      </c>
    </row>
    <row r="9" customFormat="false" ht="45" hidden="false" customHeight="true" outlineLevel="0" collapsed="false">
      <c r="A9" s="14" t="s">
        <v>37</v>
      </c>
      <c r="B9" s="12" t="n">
        <v>0</v>
      </c>
      <c r="C9" s="12" t="n">
        <v>0</v>
      </c>
      <c r="D9" s="12" t="n">
        <v>0</v>
      </c>
      <c r="E9" s="12" t="n">
        <v>0</v>
      </c>
      <c r="F9" s="12" t="n">
        <v>0</v>
      </c>
      <c r="G9" s="15" t="s">
        <v>38</v>
      </c>
    </row>
    <row r="11" customFormat="false" ht="15" hidden="false" customHeight="false" outlineLevel="0" collapsed="false">
      <c r="A11" s="16" t="s">
        <v>39</v>
      </c>
    </row>
    <row r="12" customFormat="false" ht="15" hidden="false" customHeight="false" outlineLevel="0" collapsed="false">
      <c r="A12" s="17" t="s">
        <v>40</v>
      </c>
    </row>
    <row r="13" customFormat="false" ht="15" hidden="false" customHeight="false" outlineLevel="0" collapsed="false">
      <c r="A13" s="17" t="s">
        <v>41</v>
      </c>
    </row>
    <row r="14" customFormat="false" ht="15" hidden="false" customHeight="false" outlineLevel="0" collapsed="false">
      <c r="A14" s="17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6" min="2" style="0" width="14"/>
  </cols>
  <sheetData>
    <row r="1" customFormat="false" ht="17.35" hidden="false" customHeight="false" outlineLevel="0" collapsed="false">
      <c r="A1" s="1" t="s">
        <v>43</v>
      </c>
    </row>
    <row r="2" customFormat="false" ht="15" hidden="false" customHeight="false" outlineLevel="0" collapsed="false">
      <c r="A2" s="2" t="s">
        <v>44</v>
      </c>
    </row>
    <row r="4" customFormat="false" ht="15" hidden="false" customHeight="false" outlineLevel="0" collapsed="false">
      <c r="A4" s="9" t="s">
        <v>45</v>
      </c>
      <c r="B4" s="10" t="s">
        <v>25</v>
      </c>
      <c r="C4" s="10" t="s">
        <v>26</v>
      </c>
      <c r="D4" s="10" t="s">
        <v>27</v>
      </c>
      <c r="E4" s="10" t="s">
        <v>28</v>
      </c>
      <c r="F4" s="10" t="s">
        <v>29</v>
      </c>
    </row>
    <row r="5" customFormat="false" ht="15" hidden="false" customHeight="false" outlineLevel="0" collapsed="false">
      <c r="A5" s="18" t="s">
        <v>46</v>
      </c>
      <c r="B5" s="6" t="n">
        <f aca="false">Historical!$B$10*(1+Assumptions!B5)</f>
        <v>5539022.5</v>
      </c>
      <c r="C5" s="6" t="n">
        <f aca="false">B5*(1+Assumptions!C5)</f>
        <v>6092924.75</v>
      </c>
      <c r="D5" s="6" t="n">
        <f aca="false">C5*(1+Assumptions!D5)</f>
        <v>6702217.225</v>
      </c>
      <c r="E5" s="6" t="n">
        <f aca="false">D5*(1+Assumptions!E5)</f>
        <v>7372438.9475</v>
      </c>
      <c r="F5" s="6" t="n">
        <f aca="false">E5*(1+Assumptions!F5)</f>
        <v>8109682.84225</v>
      </c>
    </row>
    <row r="6" customFormat="false" ht="15" hidden="false" customHeight="false" outlineLevel="0" collapsed="false">
      <c r="A6" s="19" t="s">
        <v>10</v>
      </c>
      <c r="B6" s="7" t="n">
        <f aca="false">Assumptions!B5</f>
        <v>0.1</v>
      </c>
      <c r="C6" s="7" t="n">
        <f aca="false">Assumptions!C5</f>
        <v>0.1</v>
      </c>
      <c r="D6" s="7" t="n">
        <f aca="false">Assumptions!D5</f>
        <v>0.1</v>
      </c>
      <c r="E6" s="7" t="n">
        <f aca="false">Assumptions!E5</f>
        <v>0.1</v>
      </c>
      <c r="F6" s="7" t="n">
        <f aca="false">Assumptions!F5</f>
        <v>0.1</v>
      </c>
    </row>
    <row r="7" customFormat="false" ht="15" hidden="false" customHeight="false" outlineLevel="0" collapsed="false">
      <c r="A7" s="18" t="s">
        <v>4</v>
      </c>
      <c r="B7" s="6" t="n">
        <f aca="false">B5*(1-Assumptions!B6)</f>
        <v>2370701.63</v>
      </c>
      <c r="C7" s="6" t="n">
        <f aca="false">C5*(1-Assumptions!C6)</f>
        <v>2607771.793</v>
      </c>
      <c r="D7" s="6" t="n">
        <f aca="false">D5*(1-Assumptions!D6)</f>
        <v>2868548.9723</v>
      </c>
      <c r="E7" s="6" t="n">
        <f aca="false">E5*(1-Assumptions!E6)</f>
        <v>3155403.86953</v>
      </c>
      <c r="F7" s="6" t="n">
        <f aca="false">F5*(1-Assumptions!F6)</f>
        <v>3470944.256483</v>
      </c>
    </row>
    <row r="8" customFormat="false" ht="15" hidden="false" customHeight="false" outlineLevel="0" collapsed="false">
      <c r="A8" s="18" t="s">
        <v>5</v>
      </c>
      <c r="B8" s="6" t="n">
        <f aca="false">B5-B7</f>
        <v>3168320.87</v>
      </c>
      <c r="C8" s="6" t="n">
        <f aca="false">C5-C7</f>
        <v>3485152.957</v>
      </c>
      <c r="D8" s="6" t="n">
        <f aca="false">D5-D7</f>
        <v>3833668.2527</v>
      </c>
      <c r="E8" s="6" t="n">
        <f aca="false">E5-E7</f>
        <v>4217035.07797</v>
      </c>
      <c r="F8" s="6" t="n">
        <f aca="false">F5-F7</f>
        <v>4638738.585767</v>
      </c>
    </row>
    <row r="9" customFormat="false" ht="15" hidden="false" customHeight="false" outlineLevel="0" collapsed="false">
      <c r="A9" s="19" t="s">
        <v>11</v>
      </c>
      <c r="B9" s="7" t="n">
        <f aca="false">B8/B5</f>
        <v>0.572</v>
      </c>
      <c r="C9" s="7" t="n">
        <f aca="false">C8/C5</f>
        <v>0.572</v>
      </c>
      <c r="D9" s="7" t="n">
        <f aca="false">D8/D5</f>
        <v>0.572</v>
      </c>
      <c r="E9" s="7" t="n">
        <f aca="false">E8/E5</f>
        <v>0.572</v>
      </c>
      <c r="F9" s="7" t="n">
        <f aca="false">F8/F5</f>
        <v>0.572</v>
      </c>
    </row>
    <row r="10" customFormat="false" ht="15" hidden="false" customHeight="false" outlineLevel="0" collapsed="false">
      <c r="A10" s="18" t="s">
        <v>47</v>
      </c>
      <c r="B10" s="6" t="n">
        <f aca="false">B5*Assumptions!B7</f>
        <v>3074157.4875</v>
      </c>
      <c r="C10" s="6" t="n">
        <f aca="false">C5*Assumptions!C7</f>
        <v>3381573.23625</v>
      </c>
      <c r="D10" s="6" t="n">
        <f aca="false">D5*Assumptions!D7</f>
        <v>3719730.559875</v>
      </c>
      <c r="E10" s="6" t="n">
        <f aca="false">E5*Assumptions!E7</f>
        <v>4091703.6158625</v>
      </c>
      <c r="F10" s="6" t="n">
        <f aca="false">F5*Assumptions!F7</f>
        <v>4500873.97744875</v>
      </c>
    </row>
    <row r="11" customFormat="false" ht="15" hidden="false" customHeight="false" outlineLevel="0" collapsed="false">
      <c r="A11" s="19" t="s">
        <v>48</v>
      </c>
      <c r="B11" s="7" t="n">
        <f aca="false">Assumptions!B7</f>
        <v>0.555</v>
      </c>
      <c r="C11" s="7" t="n">
        <f aca="false">Assumptions!C7</f>
        <v>0.555</v>
      </c>
      <c r="D11" s="7" t="n">
        <f aca="false">Assumptions!D7</f>
        <v>0.555</v>
      </c>
      <c r="E11" s="7" t="n">
        <f aca="false">Assumptions!E7</f>
        <v>0.555</v>
      </c>
      <c r="F11" s="7" t="n">
        <f aca="false">Assumptions!F7</f>
        <v>0.555</v>
      </c>
    </row>
    <row r="12" customFormat="false" ht="15" hidden="false" customHeight="false" outlineLevel="0" collapsed="false">
      <c r="A12" s="18" t="s">
        <v>49</v>
      </c>
      <c r="B12" s="6" t="n">
        <f aca="false">B8-B10</f>
        <v>94163.3824999994</v>
      </c>
      <c r="C12" s="6" t="n">
        <f aca="false">C8-C10</f>
        <v>103579.720749999</v>
      </c>
      <c r="D12" s="6" t="n">
        <f aca="false">D8-D10</f>
        <v>113937.692824999</v>
      </c>
      <c r="E12" s="6" t="n">
        <f aca="false">E8-E10</f>
        <v>125331.462107499</v>
      </c>
      <c r="F12" s="6" t="n">
        <f aca="false">F8-F10</f>
        <v>137864.608318249</v>
      </c>
    </row>
    <row r="13" customFormat="false" ht="15" hidden="false" customHeight="false" outlineLevel="0" collapsed="false">
      <c r="A13" s="19" t="s">
        <v>50</v>
      </c>
      <c r="B13" s="7" t="n">
        <f aca="false">B12/B5</f>
        <v>0.0169999999999999</v>
      </c>
      <c r="C13" s="7" t="n">
        <f aca="false">C12/C5</f>
        <v>0.0169999999999999</v>
      </c>
      <c r="D13" s="7" t="n">
        <f aca="false">D12/D5</f>
        <v>0.0169999999999999</v>
      </c>
      <c r="E13" s="7" t="n">
        <f aca="false">E12/E5</f>
        <v>0.0169999999999999</v>
      </c>
      <c r="F13" s="7" t="n">
        <f aca="false">F12/F5</f>
        <v>0.0169999999999998</v>
      </c>
    </row>
    <row r="14" customFormat="false" ht="15" hidden="false" customHeight="false" outlineLevel="0" collapsed="false">
      <c r="A14" s="18" t="s">
        <v>51</v>
      </c>
      <c r="B14" s="6" t="n">
        <f aca="false">B5*Assumptions!B8</f>
        <v>0</v>
      </c>
      <c r="C14" s="6" t="n">
        <f aca="false">C5*Assumptions!C8</f>
        <v>0</v>
      </c>
      <c r="D14" s="6" t="n">
        <f aca="false">D5*Assumptions!D8</f>
        <v>0</v>
      </c>
      <c r="E14" s="6" t="n">
        <f aca="false">E5*Assumptions!E8</f>
        <v>0</v>
      </c>
      <c r="F14" s="6" t="n">
        <f aca="false">F5*Assumptions!F8</f>
        <v>0</v>
      </c>
    </row>
    <row r="15" customFormat="false" ht="15" hidden="false" customHeight="false" outlineLevel="0" collapsed="false">
      <c r="A15" s="18" t="s">
        <v>52</v>
      </c>
      <c r="B15" s="20" t="n">
        <f aca="false">B12-B14</f>
        <v>94163.3824999994</v>
      </c>
      <c r="C15" s="20" t="n">
        <f aca="false">C12-C14</f>
        <v>103579.720749999</v>
      </c>
      <c r="D15" s="20" t="n">
        <f aca="false">D12-D14</f>
        <v>113937.692824999</v>
      </c>
      <c r="E15" s="20" t="n">
        <f aca="false">E12-E14</f>
        <v>125331.462107499</v>
      </c>
      <c r="F15" s="20" t="n">
        <f aca="false">F12-F14</f>
        <v>137864.608318249</v>
      </c>
    </row>
    <row r="16" customFormat="false" ht="15" hidden="false" customHeight="false" outlineLevel="0" collapsed="false">
      <c r="A16" s="18" t="s">
        <v>53</v>
      </c>
      <c r="B16" s="6" t="n">
        <f aca="false">B5*Assumptions!B9</f>
        <v>0</v>
      </c>
      <c r="C16" s="6" t="n">
        <f aca="false">C5*Assumptions!C9</f>
        <v>0</v>
      </c>
      <c r="D16" s="6" t="n">
        <f aca="false">D5*Assumptions!D9</f>
        <v>0</v>
      </c>
      <c r="E16" s="6" t="n">
        <f aca="false">E5*Assumptions!E9</f>
        <v>0</v>
      </c>
      <c r="F16" s="6" t="n">
        <f aca="false">F5*Assumptions!F9</f>
        <v>0</v>
      </c>
    </row>
    <row r="18" customFormat="false" ht="15" hidden="false" customHeight="false" outlineLevel="0" collapsed="false">
      <c r="A18" s="8" t="s">
        <v>54</v>
      </c>
    </row>
    <row r="19" customFormat="false" ht="15" hidden="false" customHeight="false" outlineLevel="0" collapsed="false">
      <c r="A19" s="8" t="s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2026-08-10T07:46:58Z</dcterms:created>
  <dc:creator>openpyxl</dc:creator>
  <dc:description/>
  <dc:language>en-US</dc:language>
  <cp:lastModifiedBy/>
  <dcterms:modified xsi:type="dcterms:W3CDTF">2026-08-10T07:46:58Z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